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aeva.tn\Desktop\ОТЧЕТЫ (, ЗП рук и ...)\ЗП Руководителей до 01.04\"/>
    </mc:Choice>
  </mc:AlternateContent>
  <xr:revisionPtr revIDLastSave="0" documentId="8_{B5080FBE-41DE-413E-B6E8-BE11D51FF8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41" i="1"/>
  <c r="C38" i="1"/>
  <c r="C40" i="1"/>
  <c r="C39" i="1"/>
  <c r="C36" i="1"/>
  <c r="C69" i="1"/>
  <c r="C68" i="1"/>
  <c r="C133" i="1"/>
  <c r="C132" i="1"/>
  <c r="C26" i="1" l="1"/>
  <c r="C24" i="1"/>
  <c r="C23" i="1"/>
  <c r="C25" i="1"/>
  <c r="C22" i="1"/>
  <c r="C13" i="1"/>
  <c r="C10" i="1"/>
  <c r="C11" i="1"/>
  <c r="C12" i="1"/>
  <c r="C107" i="1"/>
  <c r="C106" i="1"/>
  <c r="C105" i="1"/>
  <c r="C114" i="1" l="1"/>
  <c r="C115" i="1"/>
  <c r="C116" i="1"/>
  <c r="C113" i="1"/>
  <c r="C21" i="1"/>
  <c r="C64" i="1"/>
  <c r="C82" i="1" l="1"/>
  <c r="C81" i="1"/>
  <c r="C80" i="1"/>
  <c r="C79" i="1"/>
  <c r="C110" i="1"/>
  <c r="C65" i="1"/>
  <c r="C63" i="1" l="1"/>
  <c r="C62" i="1"/>
  <c r="C61" i="1"/>
  <c r="C57" i="1"/>
  <c r="C58" i="1"/>
  <c r="C56" i="1"/>
  <c r="C55" i="1"/>
  <c r="C18" i="1"/>
  <c r="C17" i="1"/>
  <c r="C16" i="1"/>
</calcChain>
</file>

<file path=xl/sharedStrings.xml><?xml version="1.0" encoding="utf-8"?>
<sst xmlns="http://schemas.openxmlformats.org/spreadsheetml/2006/main" count="210" uniqueCount="149">
  <si>
    <t>Должность</t>
  </si>
  <si>
    <t>Директор</t>
  </si>
  <si>
    <t>МОУ "Шуйская музыкальная школа"</t>
  </si>
  <si>
    <t>Зам. директора по УВР</t>
  </si>
  <si>
    <t>Зам. директора по АХЧ</t>
  </si>
  <si>
    <t>МОУ "Ладвинская музыкальная школа"</t>
  </si>
  <si>
    <t>"Шуйская средняя общеобразовательная школа №1"</t>
  </si>
  <si>
    <t>"Средняя общеобразовательная школа №44"</t>
  </si>
  <si>
    <t>"Деревянская средняя общеобразовательная школа №5"</t>
  </si>
  <si>
    <t>"Шокшинская средняя общеобразовательная школа"</t>
  </si>
  <si>
    <t>"Деревянская средняя общеобразовательная школа №9"</t>
  </si>
  <si>
    <t>"Ладвинская средняя общеобразовательная школа №4"</t>
  </si>
  <si>
    <t>"Средняя общеобразовательная школа №2 п. Мелиоративный"</t>
  </si>
  <si>
    <t>"Пайская основная общеобразовательная школа №8"</t>
  </si>
  <si>
    <t>"Нововилговская средняя общеобразовательная школа №3"</t>
  </si>
  <si>
    <t>"Заозерская средняя общеобразовательная школа №10"</t>
  </si>
  <si>
    <t>"Рыборецкая средняя общеобразовательная школа"</t>
  </si>
  <si>
    <t>"Шелтозерская средняя общеобразовательная школа"</t>
  </si>
  <si>
    <t>Зам. директора по ДО</t>
  </si>
  <si>
    <t>"Ладва-Веткинская основная общеобразовательная школа №7"</t>
  </si>
  <si>
    <t>МДОУ Детский сад №19 "Солнышко" п. Деревянка</t>
  </si>
  <si>
    <t>Заведующая</t>
  </si>
  <si>
    <t>МДОУ Детский сад №20 "Родничок" п. Ладва</t>
  </si>
  <si>
    <t>МДОУ Детский сад "Красная шапочка" д. Вилга</t>
  </si>
  <si>
    <t xml:space="preserve">МДОУ Детский сад №51 "Чебурашка" </t>
  </si>
  <si>
    <t>Центр детского творчества Прионежского района</t>
  </si>
  <si>
    <t>Хозяйственно-эксплуатационная группа"</t>
  </si>
  <si>
    <t>"Прионежский районный центр культуры"</t>
  </si>
  <si>
    <t>Детско-юношеская спортивная школа</t>
  </si>
  <si>
    <t>Фамилия, Имя, Отчество</t>
  </si>
  <si>
    <t>Зам. директора по УР</t>
  </si>
  <si>
    <t>Зам. директора по ВР</t>
  </si>
  <si>
    <t xml:space="preserve">Рассчитываемая среднемесячная заработная плата, руб. </t>
  </si>
  <si>
    <t>Зам. директора по УМР</t>
  </si>
  <si>
    <t>Заместитель директора</t>
  </si>
  <si>
    <t>Зам. заведующего по АХЧ</t>
  </si>
  <si>
    <t>Зам. директора по АХЧ по ДО</t>
  </si>
  <si>
    <t>Руководитель</t>
  </si>
  <si>
    <t>Главный бухгалтер</t>
  </si>
  <si>
    <t xml:space="preserve">МУ "Прионежская специализированная служба" </t>
  </si>
  <si>
    <t>Зам. руководителя</t>
  </si>
  <si>
    <t xml:space="preserve">Заместитель директора по экономике и финансам </t>
  </si>
  <si>
    <t xml:space="preserve">Зам. директора </t>
  </si>
  <si>
    <t xml:space="preserve">Заместитель директора по ДО </t>
  </si>
  <si>
    <t>Зам. директора</t>
  </si>
  <si>
    <t>Зам.директора</t>
  </si>
  <si>
    <t>ЦБ №1</t>
  </si>
  <si>
    <t>Зам.директора   УВР</t>
  </si>
  <si>
    <t>Алантьева Ирина Федеровна</t>
  </si>
  <si>
    <t>Ананьева Ирина Васильевна</t>
  </si>
  <si>
    <t>Иванов Константин Игоревич</t>
  </si>
  <si>
    <t>Борисовская Анастасия Александровна</t>
  </si>
  <si>
    <t>Грекова Валентина Сергеевна</t>
  </si>
  <si>
    <t>Самолетов Алексей Викторович</t>
  </si>
  <si>
    <t>Гайкова Ирина Владимировна</t>
  </si>
  <si>
    <t xml:space="preserve">Порочкина Лариса Рамисовна </t>
  </si>
  <si>
    <t>Семенов Антон Андреевич</t>
  </si>
  <si>
    <t>Иванова Елена Борисовна</t>
  </si>
  <si>
    <t>Кудин Николай Николаевич</t>
  </si>
  <si>
    <t>Воронин Олег Владимирович</t>
  </si>
  <si>
    <t>Слинкина Елена Константиновна</t>
  </si>
  <si>
    <t>Шипнягова Наталья Геннадьевна</t>
  </si>
  <si>
    <t>Визулайнен Алевтина Дмитриевна</t>
  </si>
  <si>
    <t>Никулина Зинаида Николаевна</t>
  </si>
  <si>
    <t>Сидорова Ирина Александровна</t>
  </si>
  <si>
    <t>Вдовицин Юрий Александрович</t>
  </si>
  <si>
    <t>Ковригин Александр Анатольевич</t>
  </si>
  <si>
    <t>Высоцкая Оксана Владимировна</t>
  </si>
  <si>
    <t>Трусова Светлана Владимировна</t>
  </si>
  <si>
    <t>Костромитина Татьяна Михайловна</t>
  </si>
  <si>
    <t>Бартош Ольга Сергеевна</t>
  </si>
  <si>
    <t>Гусева Ольга Николаевна</t>
  </si>
  <si>
    <t>Хаврусь Виктория Викторовна</t>
  </si>
  <si>
    <t>Шильникова Ниталья Ивановна</t>
  </si>
  <si>
    <t>Коренькова Нина Николаевна</t>
  </si>
  <si>
    <t>Мустакова Оксана Геннадьевна</t>
  </si>
  <si>
    <t>Русакова Дарья Сергеевна</t>
  </si>
  <si>
    <t>Клачкова Галина Анатольевна</t>
  </si>
  <si>
    <t>Костиков Виктор Анатолевич</t>
  </si>
  <si>
    <t>Червенчук Людмила Эмильевна</t>
  </si>
  <si>
    <t>Евсюкова Марина Николаевна</t>
  </si>
  <si>
    <t>Кирьянова Оксана Сергеевна</t>
  </si>
  <si>
    <t>Перчикова Антонина Васильевна</t>
  </si>
  <si>
    <t>Клементьев Владимир Евгеньевич</t>
  </si>
  <si>
    <t>Корнева Анюта Анатольевна</t>
  </si>
  <si>
    <t>Мальцева Татьяна Павловна</t>
  </si>
  <si>
    <t>Суханова Анна Григорьевна</t>
  </si>
  <si>
    <t>Карпова Ирина Александровна</t>
  </si>
  <si>
    <t>Казанен Инна Игоревна</t>
  </si>
  <si>
    <t>Зайцева Елена Владимировна</t>
  </si>
  <si>
    <t>Мягких Екатерина Андреевна</t>
  </si>
  <si>
    <t>Колесников Николай Георгиевич</t>
  </si>
  <si>
    <t>Терехова Ольга Николаевна</t>
  </si>
  <si>
    <t>Готыч Светлана Николаевна</t>
  </si>
  <si>
    <t>Быкова Наталья Юрьевна</t>
  </si>
  <si>
    <t>Шамшина Ольга Викторовна</t>
  </si>
  <si>
    <t xml:space="preserve">Заливако Ирина Александровна </t>
  </si>
  <si>
    <t>Сергеева Людмила Валентиновна</t>
  </si>
  <si>
    <t>Савастьянова Татьяна Алексеевна</t>
  </si>
  <si>
    <t>Ушакова Марина Владимировна</t>
  </si>
  <si>
    <t xml:space="preserve">Пуранен Мария Михайловна </t>
  </si>
  <si>
    <t>Лукинская Екатерина Кузьминична</t>
  </si>
  <si>
    <t>Листова Алёна Ивановна</t>
  </si>
  <si>
    <t>Распутина  Лариса Владимировна</t>
  </si>
  <si>
    <t>Мороз Татьяна Викторовна</t>
  </si>
  <si>
    <t>Потапова Евгения Сергеевна</t>
  </si>
  <si>
    <t>Кинунен Юлия Алексеевна</t>
  </si>
  <si>
    <t>Федотова Светлана Юрьевна</t>
  </si>
  <si>
    <t>Козленкова Наталья Валерьевна</t>
  </si>
  <si>
    <t>Паньков Данил Олегович</t>
  </si>
  <si>
    <t>Краснобаева галина Генннадьевна</t>
  </si>
  <si>
    <t>Новицкая Софья Сергеевна</t>
  </si>
  <si>
    <t>за 2024 год</t>
  </si>
  <si>
    <t>Мотузко Татьяна Ивановна</t>
  </si>
  <si>
    <t>Щербакова Анастасия Дмитриевна</t>
  </si>
  <si>
    <t>с 26.08.2024</t>
  </si>
  <si>
    <t>Ушакова Марина Николаевна</t>
  </si>
  <si>
    <t>Зам. директора по АХЧ шк</t>
  </si>
  <si>
    <t>с 13.03.2024</t>
  </si>
  <si>
    <t>Зам. директора по АХЧ ДО</t>
  </si>
  <si>
    <t>Ламыга Анна Ивановна</t>
  </si>
  <si>
    <t>Информация о рассчитываемой среднемесячной заработной плате руководителей, их заместителей и главных бухгалтеров</t>
  </si>
  <si>
    <t>Бурлаку Нина Григорьевна</t>
  </si>
  <si>
    <t>ё</t>
  </si>
  <si>
    <t>Коршаков Дмитрий Викторович</t>
  </si>
  <si>
    <t>с 01.07.2024</t>
  </si>
  <si>
    <t>Селиванова Лариса Дмитриевна</t>
  </si>
  <si>
    <t>с 02.09.2024</t>
  </si>
  <si>
    <t>Антипова Надежда Викторовна</t>
  </si>
  <si>
    <t>с 01.08.2024</t>
  </si>
  <si>
    <t>Краснова Елена Геннадьевна</t>
  </si>
  <si>
    <t xml:space="preserve">Туваева Ольга Владимировна </t>
  </si>
  <si>
    <t xml:space="preserve">Ковалева Дарья Валерьевна </t>
  </si>
  <si>
    <t xml:space="preserve">Григорова Елена Владимировна </t>
  </si>
  <si>
    <t xml:space="preserve">Шрамкова Елена Ивановна </t>
  </si>
  <si>
    <t xml:space="preserve">Ларюшкина Наталья Александровна </t>
  </si>
  <si>
    <t xml:space="preserve">Астафьева Анна Геннадьевна </t>
  </si>
  <si>
    <t xml:space="preserve">Буцких Евгений Александрович </t>
  </si>
  <si>
    <t>Зам. директора по АХЧ 0,5</t>
  </si>
  <si>
    <t>Тикушева Светлана Андреевна</t>
  </si>
  <si>
    <t>на 0,5 ст.</t>
  </si>
  <si>
    <t>ув 28.06.2024</t>
  </si>
  <si>
    <t>с 23.10.2024</t>
  </si>
  <si>
    <t>увол 04.10.2024</t>
  </si>
  <si>
    <t>с 01.01 по 19.08.2024</t>
  </si>
  <si>
    <t>с 03.09.2024</t>
  </si>
  <si>
    <t>15.08-31.12.2024</t>
  </si>
  <si>
    <t>05.09-31.12.2024</t>
  </si>
  <si>
    <t>по 22.02.2024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</si>
</sst>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</cellStyleXfs>
  <cellXfs count="56">
    <xf numFmtId="0" fontId="0" fillId="0" borderId="0" xfId="0"/>
    <xf numFmtId="0" fontId="2" fillId="0" borderId="0" xfId="0" applyFont="1"/>
    <xf numFmtId="0" fontId="0" fillId="0" borderId="0" xfId="0" applyFill="1"/>
    <xf numFmtId="0" fontId="3" fillId="2" borderId="0" xfId="0" applyFont="1" applyFill="1"/>
    <xf numFmtId="164" fontId="2" fillId="2" borderId="0" xfId="1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2" fillId="0" borderId="0" xfId="0" applyFont="1" applyFill="1"/>
    <xf numFmtId="0" fontId="2" fillId="2" borderId="1" xfId="0" applyFont="1" applyFill="1" applyBorder="1"/>
    <xf numFmtId="164" fontId="2" fillId="2" borderId="1" xfId="1" applyFont="1" applyFill="1" applyBorder="1"/>
    <xf numFmtId="0" fontId="0" fillId="2" borderId="0" xfId="0" applyFill="1"/>
    <xf numFmtId="164" fontId="2" fillId="2" borderId="8" xfId="1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164" fontId="2" fillId="2" borderId="5" xfId="1" applyFont="1" applyFill="1" applyBorder="1"/>
    <xf numFmtId="0" fontId="6" fillId="0" borderId="0" xfId="0" applyFont="1"/>
    <xf numFmtId="0" fontId="6" fillId="0" borderId="0" xfId="0" applyFont="1" applyFill="1"/>
    <xf numFmtId="14" fontId="6" fillId="0" borderId="0" xfId="0" applyNumberFormat="1" applyFont="1" applyFill="1"/>
    <xf numFmtId="0" fontId="6" fillId="2" borderId="0" xfId="0" applyFont="1" applyFill="1"/>
    <xf numFmtId="0" fontId="2" fillId="2" borderId="1" xfId="0" applyFont="1" applyFill="1" applyBorder="1" applyAlignment="1">
      <alignment wrapText="1"/>
    </xf>
    <xf numFmtId="0" fontId="5" fillId="2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0" fillId="0" borderId="0" xfId="0" applyFill="1" applyBorder="1"/>
    <xf numFmtId="0" fontId="0" fillId="2" borderId="0" xfId="0" applyFill="1" applyBorder="1"/>
    <xf numFmtId="0" fontId="5" fillId="2" borderId="4" xfId="2" applyNumberFormat="1" applyFont="1" applyFill="1" applyBorder="1" applyAlignment="1">
      <alignment horizontal="left" wrapText="1"/>
    </xf>
    <xf numFmtId="0" fontId="2" fillId="2" borderId="0" xfId="0" applyFont="1" applyFill="1" applyBorder="1"/>
    <xf numFmtId="164" fontId="2" fillId="2" borderId="0" xfId="1" applyFont="1" applyFill="1" applyBorder="1"/>
    <xf numFmtId="0" fontId="5" fillId="2" borderId="3" xfId="2" applyNumberFormat="1" applyFont="1" applyFill="1" applyBorder="1" applyAlignment="1">
      <alignment vertical="top" wrapText="1"/>
    </xf>
    <xf numFmtId="0" fontId="5" fillId="2" borderId="6" xfId="2" applyNumberFormat="1" applyFont="1" applyFill="1" applyBorder="1" applyAlignment="1">
      <alignment vertical="top" wrapText="1"/>
    </xf>
    <xf numFmtId="0" fontId="5" fillId="2" borderId="1" xfId="3" applyNumberFormat="1" applyFont="1" applyFill="1" applyBorder="1" applyAlignment="1">
      <alignment vertical="top" wrapText="1"/>
    </xf>
    <xf numFmtId="0" fontId="2" fillId="2" borderId="7" xfId="0" applyFont="1" applyFill="1" applyBorder="1"/>
    <xf numFmtId="0" fontId="3" fillId="3" borderId="0" xfId="0" applyFont="1" applyFill="1"/>
    <xf numFmtId="164" fontId="2" fillId="3" borderId="0" xfId="1" applyFont="1" applyFill="1"/>
    <xf numFmtId="0" fontId="3" fillId="3" borderId="9" xfId="0" applyFont="1" applyFill="1" applyBorder="1"/>
    <xf numFmtId="0" fontId="3" fillId="3" borderId="7" xfId="0" applyFont="1" applyFill="1" applyBorder="1"/>
    <xf numFmtId="164" fontId="2" fillId="3" borderId="8" xfId="1" applyFont="1" applyFill="1" applyBorder="1"/>
    <xf numFmtId="164" fontId="2" fillId="0" borderId="1" xfId="1" applyFont="1" applyFill="1" applyBorder="1"/>
    <xf numFmtId="164" fontId="5" fillId="2" borderId="1" xfId="1" applyFont="1" applyFill="1" applyBorder="1" applyAlignment="1">
      <alignment horizontal="right" vertical="top"/>
    </xf>
    <xf numFmtId="0" fontId="3" fillId="3" borderId="2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4" fontId="2" fillId="3" borderId="12" xfId="1" applyFont="1" applyFill="1" applyBorder="1"/>
    <xf numFmtId="0" fontId="3" fillId="3" borderId="13" xfId="0" applyFont="1" applyFill="1" applyBorder="1"/>
    <xf numFmtId="164" fontId="2" fillId="3" borderId="14" xfId="1" applyFont="1" applyFill="1" applyBorder="1"/>
    <xf numFmtId="0" fontId="5" fillId="2" borderId="15" xfId="2" applyNumberFormat="1" applyFont="1" applyFill="1" applyBorder="1" applyAlignment="1">
      <alignment vertical="top" wrapText="1"/>
    </xf>
    <xf numFmtId="0" fontId="5" fillId="2" borderId="16" xfId="2" applyNumberFormat="1" applyFont="1" applyFill="1" applyBorder="1" applyAlignment="1">
      <alignment vertical="top" wrapText="1"/>
    </xf>
    <xf numFmtId="0" fontId="2" fillId="2" borderId="17" xfId="0" applyFont="1" applyFill="1" applyBorder="1"/>
    <xf numFmtId="164" fontId="2" fillId="2" borderId="17" xfId="1" applyFont="1" applyFill="1" applyBorder="1"/>
    <xf numFmtId="0" fontId="2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</cellXfs>
  <cellStyles count="4">
    <cellStyle name="Обычный" xfId="0" builtinId="0"/>
    <cellStyle name="Обычный_2022" xfId="3" xr:uid="{00000000-0005-0000-0000-000001000000}"/>
    <cellStyle name="Обычный_Лист1" xfId="2" xr:uid="{00000000-0005-0000-0000-000002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148"/>
  <sheetViews>
    <sheetView tabSelected="1" workbookViewId="0">
      <selection activeCell="D134" sqref="D134"/>
    </sheetView>
  </sheetViews>
  <sheetFormatPr defaultRowHeight="15" x14ac:dyDescent="0.25"/>
  <cols>
    <col min="1" max="1" width="38.42578125" style="1" customWidth="1"/>
    <col min="2" max="2" width="27.7109375" style="1" customWidth="1"/>
    <col min="3" max="3" width="17.28515625" style="1" customWidth="1"/>
    <col min="4" max="4" width="11.7109375" style="17" customWidth="1"/>
  </cols>
  <sheetData>
    <row r="1" spans="1:4" ht="69" customHeight="1" x14ac:dyDescent="0.25">
      <c r="A1" s="51" t="s">
        <v>121</v>
      </c>
      <c r="B1" s="51"/>
      <c r="C1" s="51"/>
    </row>
    <row r="2" spans="1:4" x14ac:dyDescent="0.25">
      <c r="A2" s="55" t="s">
        <v>112</v>
      </c>
      <c r="B2" s="55"/>
      <c r="C2" s="55"/>
    </row>
    <row r="3" spans="1:4" ht="60" x14ac:dyDescent="0.25">
      <c r="A3" s="6" t="s">
        <v>29</v>
      </c>
      <c r="B3" s="7" t="s">
        <v>0</v>
      </c>
      <c r="C3" s="6" t="s">
        <v>32</v>
      </c>
    </row>
    <row r="4" spans="1:4" x14ac:dyDescent="0.25">
      <c r="A4" s="53" t="s">
        <v>46</v>
      </c>
      <c r="B4" s="53"/>
      <c r="C4" s="53"/>
    </row>
    <row r="5" spans="1:4" s="12" customFormat="1" x14ac:dyDescent="0.25">
      <c r="A5" s="10" t="s">
        <v>48</v>
      </c>
      <c r="B5" s="23" t="s">
        <v>37</v>
      </c>
      <c r="C5" s="11">
        <v>121268.32</v>
      </c>
      <c r="D5" s="20"/>
    </row>
    <row r="6" spans="1:4" s="12" customFormat="1" x14ac:dyDescent="0.25">
      <c r="A6" s="10" t="s">
        <v>113</v>
      </c>
      <c r="B6" s="23" t="s">
        <v>40</v>
      </c>
      <c r="C6" s="11">
        <v>112578.23</v>
      </c>
      <c r="D6" s="20"/>
    </row>
    <row r="7" spans="1:4" s="12" customFormat="1" x14ac:dyDescent="0.25">
      <c r="A7" s="10" t="s">
        <v>49</v>
      </c>
      <c r="B7" s="24" t="s">
        <v>38</v>
      </c>
      <c r="C7" s="11">
        <v>117797.58</v>
      </c>
      <c r="D7" s="20"/>
    </row>
    <row r="8" spans="1:4" s="2" customFormat="1" x14ac:dyDescent="0.25">
      <c r="A8" s="5"/>
      <c r="B8" s="5"/>
      <c r="C8" s="4"/>
      <c r="D8" s="18"/>
    </row>
    <row r="9" spans="1:4" s="2" customFormat="1" x14ac:dyDescent="0.25">
      <c r="A9" s="34" t="s">
        <v>2</v>
      </c>
      <c r="B9" s="3"/>
      <c r="C9" s="4"/>
      <c r="D9" s="18"/>
    </row>
    <row r="10" spans="1:4" s="12" customFormat="1" x14ac:dyDescent="0.25">
      <c r="A10" s="22" t="s">
        <v>55</v>
      </c>
      <c r="B10" s="10" t="s">
        <v>1</v>
      </c>
      <c r="C10" s="40">
        <f>503414.42/6</f>
        <v>83902.403333333335</v>
      </c>
      <c r="D10" s="20" t="s">
        <v>141</v>
      </c>
    </row>
    <row r="11" spans="1:4" s="12" customFormat="1" x14ac:dyDescent="0.25">
      <c r="A11" s="22" t="s">
        <v>136</v>
      </c>
      <c r="B11" s="10" t="s">
        <v>1</v>
      </c>
      <c r="C11" s="40">
        <f>172053.45/2.3</f>
        <v>74805.847826086974</v>
      </c>
      <c r="D11" s="20" t="s">
        <v>142</v>
      </c>
    </row>
    <row r="12" spans="1:4" s="12" customFormat="1" x14ac:dyDescent="0.25">
      <c r="A12" s="22" t="s">
        <v>57</v>
      </c>
      <c r="B12" s="10" t="s">
        <v>3</v>
      </c>
      <c r="C12" s="11">
        <f>978712.41/12</f>
        <v>81559.367500000008</v>
      </c>
      <c r="D12" s="20"/>
    </row>
    <row r="13" spans="1:4" s="12" customFormat="1" x14ac:dyDescent="0.25">
      <c r="A13" s="22" t="s">
        <v>137</v>
      </c>
      <c r="B13" s="10" t="s">
        <v>138</v>
      </c>
      <c r="C13" s="11">
        <f>566188.96/12</f>
        <v>47182.41333333333</v>
      </c>
      <c r="D13" s="20"/>
    </row>
    <row r="14" spans="1:4" s="2" customFormat="1" x14ac:dyDescent="0.25">
      <c r="A14" s="12"/>
      <c r="B14" s="12"/>
      <c r="C14" s="12"/>
      <c r="D14" s="18"/>
    </row>
    <row r="15" spans="1:4" s="2" customFormat="1" x14ac:dyDescent="0.25">
      <c r="A15" s="36" t="s">
        <v>5</v>
      </c>
      <c r="B15" s="37"/>
      <c r="C15" s="38"/>
      <c r="D15" s="18"/>
    </row>
    <row r="16" spans="1:4" s="2" customFormat="1" x14ac:dyDescent="0.25">
      <c r="A16" s="10" t="s">
        <v>58</v>
      </c>
      <c r="B16" s="10" t="s">
        <v>1</v>
      </c>
      <c r="C16" s="11">
        <f>814336.59/12</f>
        <v>67861.382499999992</v>
      </c>
      <c r="D16" s="18"/>
    </row>
    <row r="17" spans="1:4" s="2" customFormat="1" x14ac:dyDescent="0.25">
      <c r="A17" s="10" t="s">
        <v>59</v>
      </c>
      <c r="B17" s="10" t="s">
        <v>4</v>
      </c>
      <c r="C17" s="11">
        <f>1019015.68/12</f>
        <v>84917.973333333342</v>
      </c>
      <c r="D17" s="18"/>
    </row>
    <row r="18" spans="1:4" s="2" customFormat="1" x14ac:dyDescent="0.25">
      <c r="A18" s="10" t="s">
        <v>60</v>
      </c>
      <c r="B18" s="10" t="s">
        <v>3</v>
      </c>
      <c r="C18" s="11">
        <f>945923.5/12</f>
        <v>78826.958333333328</v>
      </c>
      <c r="D18" s="18"/>
    </row>
    <row r="19" spans="1:4" s="2" customFormat="1" x14ac:dyDescent="0.25">
      <c r="A19" s="5"/>
      <c r="B19" s="5"/>
      <c r="C19" s="4"/>
      <c r="D19" s="18"/>
    </row>
    <row r="20" spans="1:4" s="2" customFormat="1" x14ac:dyDescent="0.25">
      <c r="A20" s="34" t="s">
        <v>12</v>
      </c>
      <c r="B20" s="34"/>
      <c r="C20" s="35"/>
      <c r="D20" s="18"/>
    </row>
    <row r="21" spans="1:4" s="2" customFormat="1" x14ac:dyDescent="0.25">
      <c r="A21" s="10" t="s">
        <v>61</v>
      </c>
      <c r="B21" s="10" t="s">
        <v>1</v>
      </c>
      <c r="C21" s="11">
        <f>1320942.06/12</f>
        <v>110078.505</v>
      </c>
      <c r="D21" s="18"/>
    </row>
    <row r="22" spans="1:4" s="2" customFormat="1" x14ac:dyDescent="0.25">
      <c r="A22" s="10" t="s">
        <v>62</v>
      </c>
      <c r="B22" s="10" t="s">
        <v>4</v>
      </c>
      <c r="C22" s="11">
        <f>(1256743.38-49964.71*1.65-154254.32)/12</f>
        <v>85003.940708333321</v>
      </c>
      <c r="D22" s="19"/>
    </row>
    <row r="23" spans="1:4" s="2" customFormat="1" x14ac:dyDescent="0.25">
      <c r="A23" s="10" t="s">
        <v>110</v>
      </c>
      <c r="B23" s="10" t="s">
        <v>3</v>
      </c>
      <c r="C23" s="11">
        <f>(1319236.09-220278.88*1.65)/12</f>
        <v>79647.994833333345</v>
      </c>
      <c r="D23" s="18"/>
    </row>
    <row r="24" spans="1:4" s="2" customFormat="1" x14ac:dyDescent="0.25">
      <c r="A24" s="10" t="s">
        <v>63</v>
      </c>
      <c r="B24" s="10" t="s">
        <v>36</v>
      </c>
      <c r="C24" s="11">
        <f>(881181.54-19827.82*1.65)/12</f>
        <v>70705.469750000004</v>
      </c>
      <c r="D24" s="18"/>
    </row>
    <row r="25" spans="1:4" s="2" customFormat="1" x14ac:dyDescent="0.25">
      <c r="A25" s="10" t="s">
        <v>111</v>
      </c>
      <c r="B25" s="10" t="s">
        <v>3</v>
      </c>
      <c r="C25" s="11">
        <f>(606650.54-5179.25*1.65-66825)/12</f>
        <v>44273.314791666671</v>
      </c>
      <c r="D25" s="18"/>
    </row>
    <row r="26" spans="1:4" s="2" customFormat="1" x14ac:dyDescent="0.25">
      <c r="A26" s="10" t="s">
        <v>131</v>
      </c>
      <c r="B26" s="10" t="s">
        <v>3</v>
      </c>
      <c r="C26" s="11">
        <f>603556.21/9.5</f>
        <v>63532.232631578947</v>
      </c>
      <c r="D26" s="19" t="s">
        <v>118</v>
      </c>
    </row>
    <row r="27" spans="1:4" s="2" customFormat="1" x14ac:dyDescent="0.25">
      <c r="A27" s="5"/>
      <c r="B27" s="5"/>
      <c r="C27" s="4"/>
      <c r="D27" s="18"/>
    </row>
    <row r="28" spans="1:4" s="2" customFormat="1" x14ac:dyDescent="0.25">
      <c r="A28" s="34" t="s">
        <v>7</v>
      </c>
      <c r="B28" s="34"/>
      <c r="C28" s="35"/>
      <c r="D28" s="18"/>
    </row>
    <row r="29" spans="1:4" s="2" customFormat="1" x14ac:dyDescent="0.25">
      <c r="A29" s="10" t="s">
        <v>64</v>
      </c>
      <c r="B29" s="10" t="s">
        <v>1</v>
      </c>
      <c r="C29" s="11">
        <v>100122.59</v>
      </c>
      <c r="D29" s="18"/>
    </row>
    <row r="30" spans="1:4" s="2" customFormat="1" ht="16.5" customHeight="1" x14ac:dyDescent="0.25">
      <c r="A30" s="27" t="s">
        <v>114</v>
      </c>
      <c r="B30" s="10" t="s">
        <v>31</v>
      </c>
      <c r="C30" s="11">
        <v>55343.57</v>
      </c>
      <c r="D30" s="18" t="s">
        <v>115</v>
      </c>
    </row>
    <row r="31" spans="1:4" s="2" customFormat="1" x14ac:dyDescent="0.25">
      <c r="A31" s="10" t="s">
        <v>65</v>
      </c>
      <c r="B31" s="10" t="s">
        <v>4</v>
      </c>
      <c r="C31" s="11">
        <v>56535.3</v>
      </c>
      <c r="D31" s="19"/>
    </row>
    <row r="32" spans="1:4" s="2" customFormat="1" x14ac:dyDescent="0.25">
      <c r="A32" s="10" t="s">
        <v>66</v>
      </c>
      <c r="B32" s="10" t="s">
        <v>3</v>
      </c>
      <c r="C32" s="11">
        <v>55853.54</v>
      </c>
      <c r="D32" s="19"/>
    </row>
    <row r="33" spans="1:108" s="2" customFormat="1" x14ac:dyDescent="0.25">
      <c r="A33" s="5"/>
      <c r="B33" s="5"/>
      <c r="C33" s="4"/>
      <c r="D33" s="18"/>
    </row>
    <row r="34" spans="1:108" s="2" customFormat="1" x14ac:dyDescent="0.25">
      <c r="A34" s="28"/>
      <c r="B34" s="28"/>
      <c r="C34" s="29"/>
      <c r="D34" s="18"/>
    </row>
    <row r="35" spans="1:108" s="12" customFormat="1" x14ac:dyDescent="0.25">
      <c r="A35" s="36" t="s">
        <v>6</v>
      </c>
      <c r="B35" s="37"/>
      <c r="C35" s="38"/>
      <c r="D35" s="20"/>
    </row>
    <row r="36" spans="1:108" s="12" customFormat="1" x14ac:dyDescent="0.25">
      <c r="A36" s="48" t="s">
        <v>67</v>
      </c>
      <c r="B36" s="49" t="s">
        <v>1</v>
      </c>
      <c r="C36" s="50">
        <f>(1613772.16-47738.88*1.65)/12</f>
        <v>127916.91733333333</v>
      </c>
      <c r="D36" s="20"/>
    </row>
    <row r="37" spans="1:108" s="12" customFormat="1" x14ac:dyDescent="0.25">
      <c r="A37" s="30" t="s">
        <v>68</v>
      </c>
      <c r="B37" s="10" t="s">
        <v>18</v>
      </c>
      <c r="C37" s="11">
        <f>(935222.52-57280.14*1.65)/12</f>
        <v>70059.190749999994</v>
      </c>
      <c r="D37" s="20"/>
    </row>
    <row r="38" spans="1:108" s="12" customFormat="1" x14ac:dyDescent="0.25">
      <c r="A38" s="10" t="s">
        <v>69</v>
      </c>
      <c r="B38" s="10" t="s">
        <v>3</v>
      </c>
      <c r="C38" s="11">
        <f>(778665.43-70860.01*1.65-70860.89*1.65)/9</f>
        <v>60536.21611111112</v>
      </c>
      <c r="D38" s="20" t="s">
        <v>143</v>
      </c>
    </row>
    <row r="39" spans="1:108" s="12" customFormat="1" x14ac:dyDescent="0.25">
      <c r="A39" s="10" t="s">
        <v>70</v>
      </c>
      <c r="B39" s="10" t="s">
        <v>33</v>
      </c>
      <c r="C39" s="11">
        <f>(1715845.41-140491.16*1.65-21631.64*1.65-101625.4*1.65-3568.88*1.65-16534.6*1.65-39896.97*1.65-20806.59*1.65-8314.08*1.65-7993.84*1.65)/12</f>
        <v>93368.432999999975</v>
      </c>
      <c r="D39" s="20"/>
    </row>
    <row r="40" spans="1:108" s="12" customFormat="1" x14ac:dyDescent="0.25">
      <c r="A40" s="31" t="s">
        <v>108</v>
      </c>
      <c r="B40" s="15" t="s">
        <v>42</v>
      </c>
      <c r="C40" s="16">
        <f>(1121434.93-2834.68*1.65-35390*1.65)/12</f>
        <v>88197.017333333322</v>
      </c>
      <c r="D40" s="20"/>
    </row>
    <row r="41" spans="1:108" s="12" customFormat="1" x14ac:dyDescent="0.25">
      <c r="A41" s="47" t="s">
        <v>109</v>
      </c>
      <c r="B41" s="10" t="s">
        <v>42</v>
      </c>
      <c r="C41" s="11">
        <f>(1624070.1-51310.02*1.65-2290.71*1.65-68563.88*1.65)/12</f>
        <v>118541.541125</v>
      </c>
      <c r="D41" s="20"/>
    </row>
    <row r="42" spans="1:108" s="8" customFormat="1" x14ac:dyDescent="0.25">
      <c r="A42" s="5"/>
      <c r="B42" s="5"/>
      <c r="C42" s="4"/>
      <c r="D42" s="20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</row>
    <row r="43" spans="1:108" s="8" customFormat="1" x14ac:dyDescent="0.25">
      <c r="A43" s="34" t="s">
        <v>8</v>
      </c>
      <c r="B43" s="34"/>
      <c r="C43" s="4"/>
      <c r="D43" s="20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</row>
    <row r="44" spans="1:108" s="2" customFormat="1" x14ac:dyDescent="0.25">
      <c r="A44" s="10" t="s">
        <v>71</v>
      </c>
      <c r="B44" s="10" t="s">
        <v>1</v>
      </c>
      <c r="C44" s="11">
        <v>109349.86</v>
      </c>
      <c r="D44" s="18"/>
    </row>
    <row r="45" spans="1:108" s="2" customFormat="1" x14ac:dyDescent="0.25">
      <c r="A45" s="10" t="s">
        <v>72</v>
      </c>
      <c r="B45" s="10" t="s">
        <v>3</v>
      </c>
      <c r="C45" s="11">
        <v>77813.279999999999</v>
      </c>
      <c r="D45" s="18"/>
    </row>
    <row r="46" spans="1:108" s="2" customFormat="1" x14ac:dyDescent="0.25">
      <c r="A46" s="10" t="s">
        <v>73</v>
      </c>
      <c r="B46" s="10" t="s">
        <v>4</v>
      </c>
      <c r="C46" s="11">
        <v>49302.04</v>
      </c>
      <c r="D46" s="18"/>
    </row>
    <row r="47" spans="1:108" s="2" customFormat="1" x14ac:dyDescent="0.25">
      <c r="A47" s="5"/>
      <c r="B47" s="5"/>
      <c r="C47" s="4"/>
      <c r="D47" s="18"/>
    </row>
    <row r="48" spans="1:108" s="2" customFormat="1" x14ac:dyDescent="0.25">
      <c r="A48" s="34" t="s">
        <v>9</v>
      </c>
      <c r="B48" s="34"/>
      <c r="C48" s="35"/>
      <c r="D48" s="18"/>
    </row>
    <row r="49" spans="1:4" s="2" customFormat="1" x14ac:dyDescent="0.25">
      <c r="A49" s="10" t="s">
        <v>74</v>
      </c>
      <c r="B49" s="10" t="s">
        <v>1</v>
      </c>
      <c r="C49" s="11">
        <v>119146.7</v>
      </c>
      <c r="D49" s="18"/>
    </row>
    <row r="50" spans="1:4" s="2" customFormat="1" x14ac:dyDescent="0.25">
      <c r="A50" s="10" t="s">
        <v>75</v>
      </c>
      <c r="B50" s="10" t="s">
        <v>3</v>
      </c>
      <c r="C50" s="11">
        <v>69858.149999999994</v>
      </c>
      <c r="D50" s="18"/>
    </row>
    <row r="51" spans="1:4" s="2" customFormat="1" x14ac:dyDescent="0.25">
      <c r="A51" s="10" t="s">
        <v>116</v>
      </c>
      <c r="B51" s="10" t="s">
        <v>117</v>
      </c>
      <c r="C51" s="11">
        <v>52634.38</v>
      </c>
      <c r="D51" s="18" t="s">
        <v>118</v>
      </c>
    </row>
    <row r="52" spans="1:4" s="2" customFormat="1" x14ac:dyDescent="0.25">
      <c r="A52" s="10" t="s">
        <v>120</v>
      </c>
      <c r="B52" s="10" t="s">
        <v>119</v>
      </c>
      <c r="C52" s="11">
        <v>51966.61</v>
      </c>
      <c r="D52" s="18" t="s">
        <v>118</v>
      </c>
    </row>
    <row r="53" spans="1:4" s="2" customFormat="1" x14ac:dyDescent="0.25">
      <c r="A53" s="5"/>
      <c r="B53" s="5"/>
      <c r="C53" s="4"/>
      <c r="D53" s="18"/>
    </row>
    <row r="54" spans="1:4" s="12" customFormat="1" x14ac:dyDescent="0.25">
      <c r="A54" s="36" t="s">
        <v>10</v>
      </c>
      <c r="B54" s="37"/>
      <c r="C54" s="38"/>
      <c r="D54" s="20"/>
    </row>
    <row r="55" spans="1:4" s="12" customFormat="1" x14ac:dyDescent="0.25">
      <c r="A55" s="10" t="s">
        <v>77</v>
      </c>
      <c r="B55" s="10" t="s">
        <v>1</v>
      </c>
      <c r="C55" s="11">
        <f>662238.45/6</f>
        <v>110373.075</v>
      </c>
      <c r="D55" s="20" t="s">
        <v>125</v>
      </c>
    </row>
    <row r="56" spans="1:4" s="12" customFormat="1" x14ac:dyDescent="0.25">
      <c r="A56" s="10" t="s">
        <v>76</v>
      </c>
      <c r="B56" s="10" t="s">
        <v>18</v>
      </c>
      <c r="C56" s="11">
        <f>1041071.16/12</f>
        <v>86755.930000000008</v>
      </c>
      <c r="D56" s="20"/>
    </row>
    <row r="57" spans="1:4" s="12" customFormat="1" x14ac:dyDescent="0.25">
      <c r="A57" s="10" t="s">
        <v>126</v>
      </c>
      <c r="B57" s="10" t="s">
        <v>47</v>
      </c>
      <c r="C57" s="11">
        <f>(506221.58-46772.42*1.65)/4</f>
        <v>107261.77175000001</v>
      </c>
      <c r="D57" s="20" t="s">
        <v>127</v>
      </c>
    </row>
    <row r="58" spans="1:4" s="12" customFormat="1" x14ac:dyDescent="0.25">
      <c r="A58" s="10" t="s">
        <v>128</v>
      </c>
      <c r="B58" s="10" t="s">
        <v>4</v>
      </c>
      <c r="C58" s="11">
        <f>463305.83/5</f>
        <v>92661.165999999997</v>
      </c>
      <c r="D58" s="20" t="s">
        <v>129</v>
      </c>
    </row>
    <row r="59" spans="1:4" s="2" customFormat="1" x14ac:dyDescent="0.25">
      <c r="A59" s="5"/>
      <c r="B59" s="5"/>
      <c r="C59" s="4"/>
      <c r="D59" s="18"/>
    </row>
    <row r="60" spans="1:4" s="2" customFormat="1" x14ac:dyDescent="0.25">
      <c r="A60" s="36" t="s">
        <v>11</v>
      </c>
      <c r="B60" s="37"/>
      <c r="C60" s="38"/>
      <c r="D60" s="18"/>
    </row>
    <row r="61" spans="1:4" s="2" customFormat="1" ht="16.149999999999999" customHeight="1" x14ac:dyDescent="0.25">
      <c r="A61" s="10" t="s">
        <v>78</v>
      </c>
      <c r="B61" s="10" t="s">
        <v>1</v>
      </c>
      <c r="C61" s="11">
        <f>(1416401.46-65089.27*1.65-9621*1.65)/12</f>
        <v>107760.792875</v>
      </c>
      <c r="D61" s="18"/>
    </row>
    <row r="62" spans="1:4" s="2" customFormat="1" x14ac:dyDescent="0.25">
      <c r="A62" s="10" t="s">
        <v>79</v>
      </c>
      <c r="B62" s="10" t="s">
        <v>3</v>
      </c>
      <c r="C62" s="11">
        <f>613291.6/12</f>
        <v>51107.633333333331</v>
      </c>
      <c r="D62" s="18"/>
    </row>
    <row r="63" spans="1:4" s="2" customFormat="1" x14ac:dyDescent="0.25">
      <c r="A63" s="10" t="s">
        <v>80</v>
      </c>
      <c r="B63" s="10" t="s">
        <v>4</v>
      </c>
      <c r="C63" s="11">
        <f>1587044.86/12</f>
        <v>132253.73833333334</v>
      </c>
      <c r="D63" s="18"/>
    </row>
    <row r="64" spans="1:4" s="2" customFormat="1" x14ac:dyDescent="0.25">
      <c r="A64" s="10" t="s">
        <v>130</v>
      </c>
      <c r="B64" s="10" t="s">
        <v>3</v>
      </c>
      <c r="C64" s="11">
        <f>(1470031.59-4141.85*1.65-10560.86*1.65-157754.16-19261.27*1.65)/12</f>
        <v>104686.40525000001</v>
      </c>
      <c r="D64" s="18"/>
    </row>
    <row r="65" spans="1:6" s="2" customFormat="1" x14ac:dyDescent="0.25">
      <c r="A65" s="22" t="s">
        <v>81</v>
      </c>
      <c r="B65" s="10" t="s">
        <v>3</v>
      </c>
      <c r="C65" s="11">
        <f>(800924.03-333.34*1.65-5500-8543.44*1.65)/12</f>
        <v>65064.778583333333</v>
      </c>
      <c r="D65" s="18"/>
    </row>
    <row r="66" spans="1:6" s="2" customFormat="1" x14ac:dyDescent="0.25">
      <c r="A66" s="5"/>
      <c r="B66" s="5"/>
      <c r="C66" s="4"/>
      <c r="D66" s="18"/>
    </row>
    <row r="67" spans="1:6" s="12" customFormat="1" x14ac:dyDescent="0.25">
      <c r="A67" s="36" t="s">
        <v>13</v>
      </c>
      <c r="B67" s="37"/>
      <c r="C67" s="38"/>
      <c r="D67" s="20"/>
    </row>
    <row r="68" spans="1:6" s="12" customFormat="1" x14ac:dyDescent="0.25">
      <c r="A68" s="10" t="s">
        <v>82</v>
      </c>
      <c r="B68" s="10" t="s">
        <v>1</v>
      </c>
      <c r="C68" s="11">
        <f>(1307008.11-45868.09*1.65-51349.66*1.65-8848.52*1.65)/12</f>
        <v>94333.230374999999</v>
      </c>
      <c r="D68" s="20"/>
    </row>
    <row r="69" spans="1:6" s="12" customFormat="1" x14ac:dyDescent="0.25">
      <c r="A69" s="10" t="s">
        <v>83</v>
      </c>
      <c r="B69" s="10" t="s">
        <v>4</v>
      </c>
      <c r="C69" s="11">
        <f>335220.4/12</f>
        <v>27935.033333333336</v>
      </c>
      <c r="D69" s="20" t="s">
        <v>140</v>
      </c>
    </row>
    <row r="70" spans="1:6" s="2" customFormat="1" x14ac:dyDescent="0.25">
      <c r="A70" s="5"/>
      <c r="B70" s="5"/>
      <c r="C70" s="4"/>
      <c r="D70" s="18"/>
    </row>
    <row r="71" spans="1:6" s="2" customFormat="1" x14ac:dyDescent="0.25">
      <c r="A71" s="34" t="s">
        <v>14</v>
      </c>
      <c r="B71" s="34"/>
      <c r="C71" s="35"/>
      <c r="D71" s="18"/>
    </row>
    <row r="72" spans="1:6" s="12" customFormat="1" x14ac:dyDescent="0.25">
      <c r="A72" s="10" t="s">
        <v>84</v>
      </c>
      <c r="B72" s="10" t="s">
        <v>1</v>
      </c>
      <c r="C72" s="11">
        <v>104668.38</v>
      </c>
      <c r="D72" s="20"/>
    </row>
    <row r="73" spans="1:6" s="2" customFormat="1" x14ac:dyDescent="0.25">
      <c r="A73" s="10" t="s">
        <v>85</v>
      </c>
      <c r="B73" s="10" t="s">
        <v>31</v>
      </c>
      <c r="C73" s="11">
        <v>60040.6</v>
      </c>
      <c r="D73" s="18"/>
    </row>
    <row r="74" spans="1:6" s="2" customFormat="1" x14ac:dyDescent="0.25">
      <c r="A74" s="10" t="s">
        <v>86</v>
      </c>
      <c r="B74" s="10" t="s">
        <v>30</v>
      </c>
      <c r="C74" s="11">
        <v>73615.72</v>
      </c>
      <c r="D74" s="18"/>
      <c r="F74" s="2" t="s">
        <v>123</v>
      </c>
    </row>
    <row r="75" spans="1:6" s="2" customFormat="1" x14ac:dyDescent="0.25">
      <c r="A75" s="10" t="s">
        <v>87</v>
      </c>
      <c r="B75" s="10" t="s">
        <v>44</v>
      </c>
      <c r="C75" s="11">
        <v>88338.78</v>
      </c>
      <c r="D75" s="18"/>
    </row>
    <row r="76" spans="1:6" s="2" customFormat="1" x14ac:dyDescent="0.25">
      <c r="A76" s="32" t="s">
        <v>88</v>
      </c>
      <c r="B76" s="10" t="s">
        <v>18</v>
      </c>
      <c r="C76" s="11">
        <v>70519.28</v>
      </c>
      <c r="D76" s="18"/>
    </row>
    <row r="77" spans="1:6" s="2" customFormat="1" x14ac:dyDescent="0.25">
      <c r="A77" s="5"/>
      <c r="B77" s="5"/>
      <c r="C77" s="4"/>
      <c r="D77" s="18"/>
    </row>
    <row r="78" spans="1:6" s="2" customFormat="1" x14ac:dyDescent="0.25">
      <c r="A78" s="36" t="s">
        <v>15</v>
      </c>
      <c r="B78" s="37"/>
      <c r="C78" s="38"/>
      <c r="D78" s="18"/>
    </row>
    <row r="79" spans="1:6" s="2" customFormat="1" x14ac:dyDescent="0.25">
      <c r="A79" s="10" t="s">
        <v>89</v>
      </c>
      <c r="B79" s="10" t="s">
        <v>1</v>
      </c>
      <c r="C79" s="11">
        <f>1412445.74/12</f>
        <v>117703.81166666666</v>
      </c>
      <c r="D79" s="18"/>
    </row>
    <row r="80" spans="1:6" s="2" customFormat="1" x14ac:dyDescent="0.25">
      <c r="A80" s="10" t="s">
        <v>90</v>
      </c>
      <c r="B80" s="10" t="s">
        <v>33</v>
      </c>
      <c r="C80" s="11">
        <f>(1331931.28-8987.44*1.65-50929.24*1.65-139072.09-1964.52*1.65)/12</f>
        <v>90896.267499999973</v>
      </c>
      <c r="D80" s="18"/>
    </row>
    <row r="81" spans="1:34" s="2" customFormat="1" x14ac:dyDescent="0.25">
      <c r="A81" s="10" t="s">
        <v>91</v>
      </c>
      <c r="B81" s="10" t="s">
        <v>4</v>
      </c>
      <c r="C81" s="11">
        <f>936778.81/12</f>
        <v>78064.900833333333</v>
      </c>
      <c r="D81" s="18"/>
    </row>
    <row r="82" spans="1:34" s="2" customFormat="1" x14ac:dyDescent="0.25">
      <c r="A82" s="10" t="s">
        <v>92</v>
      </c>
      <c r="B82" s="10" t="s">
        <v>43</v>
      </c>
      <c r="C82" s="11">
        <f>898336.32/12</f>
        <v>74861.36</v>
      </c>
      <c r="D82" s="18"/>
    </row>
    <row r="83" spans="1:34" s="2" customFormat="1" x14ac:dyDescent="0.25">
      <c r="A83" s="5"/>
      <c r="B83" s="5"/>
      <c r="C83" s="4"/>
      <c r="D83" s="18"/>
    </row>
    <row r="84" spans="1:34" s="8" customFormat="1" x14ac:dyDescent="0.25">
      <c r="A84" s="34" t="s">
        <v>16</v>
      </c>
      <c r="B84" s="34"/>
      <c r="C84" s="4"/>
      <c r="D84" s="20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:34" s="8" customFormat="1" x14ac:dyDescent="0.25">
      <c r="A85" s="10" t="s">
        <v>93</v>
      </c>
      <c r="B85" s="10" t="s">
        <v>1</v>
      </c>
      <c r="C85" s="11">
        <v>125872.02</v>
      </c>
      <c r="D85" s="20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34" s="8" customFormat="1" x14ac:dyDescent="0.25">
      <c r="A86" s="22" t="s">
        <v>122</v>
      </c>
      <c r="B86" s="10" t="s">
        <v>4</v>
      </c>
      <c r="C86" s="11">
        <v>76879.56</v>
      </c>
      <c r="D86" s="20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:34" s="2" customFormat="1" x14ac:dyDescent="0.25">
      <c r="A87" s="5"/>
      <c r="B87" s="5"/>
      <c r="C87" s="4"/>
      <c r="D87" s="18"/>
    </row>
    <row r="88" spans="1:34" s="2" customFormat="1" x14ac:dyDescent="0.25">
      <c r="A88" s="34" t="s">
        <v>17</v>
      </c>
      <c r="B88" s="3"/>
      <c r="C88" s="4"/>
      <c r="D88" s="18"/>
    </row>
    <row r="89" spans="1:34" s="2" customFormat="1" x14ac:dyDescent="0.25">
      <c r="A89" s="10" t="s">
        <v>94</v>
      </c>
      <c r="B89" s="10" t="s">
        <v>1</v>
      </c>
      <c r="C89" s="11">
        <v>116745.28</v>
      </c>
      <c r="D89" s="18"/>
    </row>
    <row r="90" spans="1:34" s="2" customFormat="1" x14ac:dyDescent="0.25">
      <c r="A90" s="10" t="s">
        <v>95</v>
      </c>
      <c r="B90" s="10" t="s">
        <v>3</v>
      </c>
      <c r="C90" s="11">
        <v>107534.98</v>
      </c>
      <c r="D90" s="18" t="s">
        <v>144</v>
      </c>
    </row>
    <row r="91" spans="1:34" s="2" customFormat="1" x14ac:dyDescent="0.25">
      <c r="A91" s="10" t="s">
        <v>96</v>
      </c>
      <c r="B91" s="10" t="s">
        <v>4</v>
      </c>
      <c r="C91" s="11">
        <v>52958.02</v>
      </c>
      <c r="D91" s="18"/>
    </row>
    <row r="92" spans="1:34" s="2" customFormat="1" x14ac:dyDescent="0.25">
      <c r="A92" s="10" t="s">
        <v>97</v>
      </c>
      <c r="B92" s="10" t="s">
        <v>18</v>
      </c>
      <c r="C92" s="11">
        <v>57262.62</v>
      </c>
      <c r="D92" s="18"/>
    </row>
    <row r="93" spans="1:34" s="2" customFormat="1" x14ac:dyDescent="0.25">
      <c r="A93" s="5"/>
      <c r="B93" s="5"/>
      <c r="C93" s="4"/>
      <c r="D93" s="18"/>
    </row>
    <row r="94" spans="1:34" s="2" customFormat="1" x14ac:dyDescent="0.25">
      <c r="A94" s="34" t="s">
        <v>19</v>
      </c>
      <c r="B94" s="34"/>
      <c r="C94" s="35"/>
      <c r="D94" s="18"/>
    </row>
    <row r="95" spans="1:34" s="2" customFormat="1" x14ac:dyDescent="0.25">
      <c r="A95" s="10" t="s">
        <v>124</v>
      </c>
      <c r="B95" s="10" t="s">
        <v>1</v>
      </c>
      <c r="C95" s="11">
        <v>109715.21</v>
      </c>
      <c r="D95" s="18"/>
    </row>
    <row r="96" spans="1:34" s="2" customFormat="1" x14ac:dyDescent="0.25">
      <c r="A96" s="10" t="s">
        <v>98</v>
      </c>
      <c r="B96" s="10" t="s">
        <v>3</v>
      </c>
      <c r="C96" s="11">
        <v>90047.1</v>
      </c>
      <c r="D96" s="18"/>
    </row>
    <row r="97" spans="1:90" s="2" customFormat="1" x14ac:dyDescent="0.25">
      <c r="A97" s="10" t="s">
        <v>99</v>
      </c>
      <c r="B97" s="10" t="s">
        <v>4</v>
      </c>
      <c r="C97" s="11">
        <v>85190.85</v>
      </c>
      <c r="D97" s="18"/>
    </row>
    <row r="98" spans="1:90" s="2" customFormat="1" x14ac:dyDescent="0.25">
      <c r="A98" s="5"/>
      <c r="B98" s="5"/>
      <c r="C98" s="4"/>
      <c r="D98" s="18"/>
    </row>
    <row r="99" spans="1:90" s="8" customFormat="1" x14ac:dyDescent="0.25">
      <c r="A99" s="34" t="s">
        <v>20</v>
      </c>
      <c r="B99" s="34"/>
      <c r="C99" s="35"/>
      <c r="D99" s="20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</row>
    <row r="100" spans="1:90" s="8" customFormat="1" x14ac:dyDescent="0.25">
      <c r="A100" s="22" t="s">
        <v>100</v>
      </c>
      <c r="B100" s="10" t="s">
        <v>21</v>
      </c>
      <c r="C100" s="11">
        <v>93797.73</v>
      </c>
      <c r="D100" s="20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</row>
    <row r="101" spans="1:90" s="8" customFormat="1" x14ac:dyDescent="0.25">
      <c r="A101" s="10" t="s">
        <v>101</v>
      </c>
      <c r="B101" s="10" t="s">
        <v>4</v>
      </c>
      <c r="C101" s="11">
        <v>43364.83</v>
      </c>
      <c r="D101" s="20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</row>
    <row r="102" spans="1:90" s="8" customFormat="1" x14ac:dyDescent="0.25">
      <c r="A102" s="5"/>
      <c r="B102" s="5"/>
      <c r="C102" s="4"/>
      <c r="D102" s="20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</row>
    <row r="103" spans="1:90" s="2" customFormat="1" x14ac:dyDescent="0.25">
      <c r="A103" s="5"/>
      <c r="B103" s="5"/>
      <c r="C103" s="4"/>
      <c r="D103" s="18"/>
    </row>
    <row r="104" spans="1:90" s="2" customFormat="1" x14ac:dyDescent="0.25">
      <c r="A104" s="34" t="s">
        <v>22</v>
      </c>
      <c r="B104" s="3"/>
      <c r="C104" s="4"/>
      <c r="D104" s="18"/>
    </row>
    <row r="105" spans="1:90" s="2" customFormat="1" x14ac:dyDescent="0.25">
      <c r="A105" s="10" t="s">
        <v>102</v>
      </c>
      <c r="B105" s="10" t="s">
        <v>21</v>
      </c>
      <c r="C105" s="39">
        <f>945120.14/12</f>
        <v>78760.011666666673</v>
      </c>
      <c r="D105" s="18"/>
    </row>
    <row r="106" spans="1:90" s="2" customFormat="1" x14ac:dyDescent="0.25">
      <c r="A106" s="10" t="s">
        <v>135</v>
      </c>
      <c r="B106" s="10" t="s">
        <v>35</v>
      </c>
      <c r="C106" s="39">
        <f>279300.46/4</f>
        <v>69825.115000000005</v>
      </c>
      <c r="D106" s="18" t="s">
        <v>145</v>
      </c>
    </row>
    <row r="107" spans="1:90" s="12" customFormat="1" x14ac:dyDescent="0.25">
      <c r="A107" s="10" t="s">
        <v>103</v>
      </c>
      <c r="B107" s="10" t="s">
        <v>35</v>
      </c>
      <c r="C107" s="39">
        <f>(345050.13-18836.14*1.65)/7</f>
        <v>44852.928428571431</v>
      </c>
      <c r="D107" s="20"/>
    </row>
    <row r="108" spans="1:90" s="2" customFormat="1" x14ac:dyDescent="0.25">
      <c r="A108" s="5"/>
      <c r="B108" s="5"/>
      <c r="C108" s="4"/>
      <c r="D108" s="18"/>
    </row>
    <row r="109" spans="1:90" s="2" customFormat="1" x14ac:dyDescent="0.25">
      <c r="A109" s="36" t="s">
        <v>23</v>
      </c>
      <c r="B109" s="37"/>
      <c r="C109" s="38"/>
      <c r="D109" s="18"/>
    </row>
    <row r="110" spans="1:90" s="2" customFormat="1" x14ac:dyDescent="0.25">
      <c r="A110" s="10" t="s">
        <v>104</v>
      </c>
      <c r="B110" s="10" t="s">
        <v>21</v>
      </c>
      <c r="C110" s="11">
        <f>908222.98/12</f>
        <v>75685.248333333337</v>
      </c>
      <c r="D110" s="18"/>
    </row>
    <row r="111" spans="1:90" s="2" customFormat="1" x14ac:dyDescent="0.25">
      <c r="A111" s="5"/>
      <c r="B111" s="5"/>
      <c r="C111" s="4"/>
      <c r="D111" s="18"/>
    </row>
    <row r="112" spans="1:90" s="2" customFormat="1" x14ac:dyDescent="0.25">
      <c r="A112" s="34" t="s">
        <v>24</v>
      </c>
      <c r="B112" s="3"/>
      <c r="C112" s="4"/>
      <c r="D112" s="18"/>
    </row>
    <row r="113" spans="1:110" s="2" customFormat="1" x14ac:dyDescent="0.25">
      <c r="A113" s="10" t="s">
        <v>105</v>
      </c>
      <c r="B113" s="10" t="s">
        <v>21</v>
      </c>
      <c r="C113" s="11">
        <f>900013.71/12</f>
        <v>75001.142500000002</v>
      </c>
      <c r="D113" s="18"/>
    </row>
    <row r="114" spans="1:110" s="2" customFormat="1" x14ac:dyDescent="0.25">
      <c r="A114" s="10" t="s">
        <v>132</v>
      </c>
      <c r="B114" s="10" t="s">
        <v>4</v>
      </c>
      <c r="C114" s="11">
        <f>(207951.74-24693.43*1.65)/4.5</f>
        <v>37157.24011111111</v>
      </c>
      <c r="D114" s="18" t="s">
        <v>146</v>
      </c>
      <c r="E114" s="25"/>
      <c r="F114" s="25"/>
    </row>
    <row r="115" spans="1:110" s="2" customFormat="1" x14ac:dyDescent="0.25">
      <c r="A115" s="10" t="s">
        <v>134</v>
      </c>
      <c r="B115" s="10" t="s">
        <v>4</v>
      </c>
      <c r="C115" s="11">
        <f>(183506.87-2932.12*1.65)/4</f>
        <v>44667.218000000001</v>
      </c>
      <c r="D115" s="18" t="s">
        <v>147</v>
      </c>
      <c r="E115" s="25"/>
      <c r="F115" s="25"/>
    </row>
    <row r="116" spans="1:110" s="2" customFormat="1" x14ac:dyDescent="0.25">
      <c r="A116" s="10" t="s">
        <v>133</v>
      </c>
      <c r="B116" s="10" t="s">
        <v>4</v>
      </c>
      <c r="C116" s="11">
        <f>(132795.9-11545.48*1.65)/2</f>
        <v>56872.928999999996</v>
      </c>
      <c r="D116" s="18" t="s">
        <v>148</v>
      </c>
      <c r="E116" s="25"/>
      <c r="F116" s="25"/>
    </row>
    <row r="117" spans="1:110" s="2" customFormat="1" x14ac:dyDescent="0.25">
      <c r="A117" s="5"/>
      <c r="B117" s="5"/>
      <c r="C117" s="4"/>
      <c r="D117" s="18"/>
      <c r="E117" s="25"/>
      <c r="F117" s="25"/>
    </row>
    <row r="118" spans="1:110" s="8" customFormat="1" x14ac:dyDescent="0.25">
      <c r="A118" s="34" t="s">
        <v>25</v>
      </c>
      <c r="B118" s="34"/>
      <c r="C118" s="35"/>
      <c r="D118" s="20"/>
      <c r="E118" s="26"/>
      <c r="F118" s="26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</row>
    <row r="119" spans="1:110" s="12" customFormat="1" x14ac:dyDescent="0.25">
      <c r="A119" s="10" t="s">
        <v>51</v>
      </c>
      <c r="B119" s="10" t="s">
        <v>1</v>
      </c>
      <c r="C119" s="11">
        <v>78390.28</v>
      </c>
      <c r="D119" s="20"/>
    </row>
    <row r="120" spans="1:110" s="12" customFormat="1" x14ac:dyDescent="0.25">
      <c r="A120" s="10" t="s">
        <v>52</v>
      </c>
      <c r="B120" s="10" t="s">
        <v>45</v>
      </c>
      <c r="C120" s="11">
        <v>60851.26</v>
      </c>
      <c r="D120" s="20"/>
    </row>
    <row r="121" spans="1:110" s="2" customFormat="1" x14ac:dyDescent="0.25">
      <c r="A121" s="5"/>
      <c r="B121" s="5"/>
      <c r="C121" s="4"/>
      <c r="D121" s="20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</row>
    <row r="122" spans="1:110" s="2" customFormat="1" x14ac:dyDescent="0.25">
      <c r="A122" s="54" t="s">
        <v>26</v>
      </c>
      <c r="B122" s="54"/>
      <c r="C122" s="54"/>
      <c r="D122" s="18"/>
    </row>
    <row r="123" spans="1:110" s="2" customFormat="1" x14ac:dyDescent="0.25">
      <c r="A123" s="22" t="s">
        <v>53</v>
      </c>
      <c r="B123" s="10" t="s">
        <v>1</v>
      </c>
      <c r="C123" s="11">
        <v>114119.02</v>
      </c>
      <c r="D123" s="19"/>
    </row>
    <row r="124" spans="1:110" s="2" customFormat="1" ht="30" x14ac:dyDescent="0.25">
      <c r="A124" s="10" t="s">
        <v>54</v>
      </c>
      <c r="B124" s="21" t="s">
        <v>41</v>
      </c>
      <c r="C124" s="11">
        <v>103360.37</v>
      </c>
      <c r="D124" s="18"/>
    </row>
    <row r="125" spans="1:110" s="12" customFormat="1" x14ac:dyDescent="0.25">
      <c r="A125" s="5"/>
      <c r="B125" s="5"/>
      <c r="C125" s="4"/>
      <c r="D125" s="20"/>
    </row>
    <row r="126" spans="1:110" s="12" customFormat="1" x14ac:dyDescent="0.25">
      <c r="A126" s="34" t="s">
        <v>27</v>
      </c>
      <c r="B126" s="3"/>
      <c r="C126" s="4"/>
      <c r="D126" s="20"/>
    </row>
    <row r="127" spans="1:110" s="12" customFormat="1" x14ac:dyDescent="0.25">
      <c r="A127" s="10" t="s">
        <v>106</v>
      </c>
      <c r="B127" s="10" t="s">
        <v>34</v>
      </c>
      <c r="C127" s="11">
        <v>64713.95</v>
      </c>
      <c r="D127" s="20"/>
    </row>
    <row r="128" spans="1:110" s="12" customFormat="1" x14ac:dyDescent="0.25">
      <c r="A128" s="10" t="s">
        <v>56</v>
      </c>
      <c r="B128" s="10" t="s">
        <v>34</v>
      </c>
      <c r="C128" s="11">
        <v>93048.78</v>
      </c>
      <c r="D128" s="20"/>
    </row>
    <row r="129" spans="1:4" s="12" customFormat="1" x14ac:dyDescent="0.25">
      <c r="A129" s="5"/>
      <c r="B129" s="5"/>
      <c r="C129" s="4"/>
      <c r="D129" s="20"/>
    </row>
    <row r="130" spans="1:4" s="12" customFormat="1" x14ac:dyDescent="0.25">
      <c r="A130" s="42" t="s">
        <v>28</v>
      </c>
      <c r="B130" s="43"/>
      <c r="C130" s="44"/>
      <c r="D130" s="20"/>
    </row>
    <row r="131" spans="1:4" s="12" customFormat="1" x14ac:dyDescent="0.25">
      <c r="A131" s="45"/>
      <c r="B131" s="41"/>
      <c r="C131" s="46"/>
      <c r="D131" s="20"/>
    </row>
    <row r="132" spans="1:4" s="12" customFormat="1" x14ac:dyDescent="0.25">
      <c r="A132" s="14" t="s">
        <v>107</v>
      </c>
      <c r="B132" s="10" t="s">
        <v>1</v>
      </c>
      <c r="C132" s="13">
        <f>975309.03/12</f>
        <v>81275.752500000002</v>
      </c>
      <c r="D132" s="20"/>
    </row>
    <row r="133" spans="1:4" s="12" customFormat="1" x14ac:dyDescent="0.25">
      <c r="A133" s="33" t="s">
        <v>139</v>
      </c>
      <c r="B133" s="14" t="s">
        <v>45</v>
      </c>
      <c r="C133" s="13">
        <f>371446.69/4</f>
        <v>92861.672500000001</v>
      </c>
      <c r="D133" s="20" t="s">
        <v>127</v>
      </c>
    </row>
    <row r="134" spans="1:4" s="12" customFormat="1" x14ac:dyDescent="0.25">
      <c r="A134" s="5"/>
      <c r="B134" s="5"/>
      <c r="C134" s="5"/>
      <c r="D134" s="20"/>
    </row>
    <row r="135" spans="1:4" s="12" customFormat="1" ht="19.149999999999999" customHeight="1" x14ac:dyDescent="0.25">
      <c r="A135" s="52" t="s">
        <v>39</v>
      </c>
      <c r="B135" s="52"/>
      <c r="C135" s="52"/>
      <c r="D135" s="20"/>
    </row>
    <row r="136" spans="1:4" s="12" customFormat="1" x14ac:dyDescent="0.25">
      <c r="A136" s="10" t="s">
        <v>50</v>
      </c>
      <c r="B136" s="10" t="s">
        <v>1</v>
      </c>
      <c r="C136" s="11">
        <v>95779.12</v>
      </c>
      <c r="D136" s="20"/>
    </row>
    <row r="137" spans="1:4" s="12" customFormat="1" x14ac:dyDescent="0.25">
      <c r="A137" s="5"/>
      <c r="B137" s="5"/>
      <c r="C137" s="5"/>
      <c r="D137" s="20"/>
    </row>
    <row r="138" spans="1:4" s="2" customFormat="1" x14ac:dyDescent="0.25">
      <c r="A138" s="9"/>
      <c r="B138" s="9"/>
      <c r="C138" s="9"/>
      <c r="D138" s="18"/>
    </row>
    <row r="139" spans="1:4" x14ac:dyDescent="0.25">
      <c r="A139" s="5"/>
      <c r="B139" s="5"/>
      <c r="C139" s="5"/>
    </row>
    <row r="140" spans="1:4" x14ac:dyDescent="0.25">
      <c r="A140" s="5"/>
      <c r="B140" s="5"/>
      <c r="C140" s="5"/>
    </row>
    <row r="141" spans="1:4" x14ac:dyDescent="0.25">
      <c r="A141" s="5"/>
      <c r="B141" s="5"/>
      <c r="C141" s="5"/>
    </row>
    <row r="142" spans="1:4" x14ac:dyDescent="0.25">
      <c r="A142" s="5"/>
      <c r="B142" s="5"/>
      <c r="C142" s="5"/>
    </row>
    <row r="143" spans="1:4" x14ac:dyDescent="0.25">
      <c r="A143" s="5"/>
      <c r="B143" s="5"/>
      <c r="C143" s="5"/>
    </row>
    <row r="144" spans="1:4" x14ac:dyDescent="0.25">
      <c r="A144" s="5"/>
      <c r="B144" s="5"/>
      <c r="C144" s="5"/>
    </row>
    <row r="145" spans="1:3" x14ac:dyDescent="0.25">
      <c r="A145" s="5"/>
      <c r="B145" s="5"/>
      <c r="C145" s="5"/>
    </row>
    <row r="146" spans="1:3" x14ac:dyDescent="0.25">
      <c r="A146" s="5"/>
      <c r="B146" s="5"/>
      <c r="C146" s="5"/>
    </row>
    <row r="147" spans="1:3" x14ac:dyDescent="0.25">
      <c r="A147" s="5"/>
      <c r="B147" s="5"/>
      <c r="C147" s="5"/>
    </row>
    <row r="148" spans="1:3" x14ac:dyDescent="0.25">
      <c r="A148" s="5"/>
      <c r="B148" s="5"/>
      <c r="C148" s="5"/>
    </row>
  </sheetData>
  <mergeCells count="5">
    <mergeCell ref="A1:C1"/>
    <mergeCell ref="A135:C135"/>
    <mergeCell ref="A4:C4"/>
    <mergeCell ref="A122:C122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Тураева Тамара Николаевна</cp:lastModifiedBy>
  <cp:lastPrinted>2024-03-25T07:49:29Z</cp:lastPrinted>
  <dcterms:created xsi:type="dcterms:W3CDTF">2019-03-06T05:55:20Z</dcterms:created>
  <dcterms:modified xsi:type="dcterms:W3CDTF">2025-03-28T08:01:07Z</dcterms:modified>
</cp:coreProperties>
</file>